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10"/>
  </bookViews>
  <sheets>
    <sheet name="прайс ЕВРОпаллета" sheetId="7" r:id="rId1"/>
  </sheets>
  <calcPr calcId="162913"/>
</workbook>
</file>

<file path=xl/calcChain.xml><?xml version="1.0" encoding="utf-8"?>
<calcChain xmlns="http://schemas.openxmlformats.org/spreadsheetml/2006/main">
  <c r="I48" i="7" l="1"/>
  <c r="B48" i="7"/>
  <c r="B50" i="7" s="1"/>
  <c r="M47" i="7"/>
  <c r="L47" i="7"/>
  <c r="K47" i="7"/>
  <c r="M46" i="7"/>
  <c r="L46" i="7"/>
  <c r="K46" i="7"/>
  <c r="M45" i="7"/>
  <c r="L45" i="7"/>
  <c r="K45" i="7"/>
  <c r="M44" i="7"/>
  <c r="L44" i="7"/>
  <c r="K44" i="7"/>
  <c r="M43" i="7"/>
  <c r="L43" i="7"/>
  <c r="K43" i="7"/>
  <c r="M42" i="7"/>
  <c r="L42" i="7"/>
  <c r="K42" i="7"/>
  <c r="I39" i="7"/>
  <c r="B39" i="7"/>
  <c r="M38" i="7"/>
  <c r="L38" i="7"/>
  <c r="K38" i="7"/>
  <c r="M37" i="7"/>
  <c r="L37" i="7"/>
  <c r="K37" i="7"/>
  <c r="M36" i="7"/>
  <c r="L36" i="7"/>
  <c r="K36" i="7"/>
  <c r="M35" i="7"/>
  <c r="L35" i="7"/>
  <c r="K35" i="7"/>
  <c r="M34" i="7"/>
  <c r="L34" i="7"/>
  <c r="K34" i="7"/>
  <c r="M33" i="7"/>
  <c r="L33" i="7"/>
  <c r="K33" i="7"/>
  <c r="M32" i="7"/>
  <c r="L32" i="7"/>
  <c r="K32" i="7"/>
  <c r="M31" i="7"/>
  <c r="L31" i="7"/>
  <c r="K31" i="7"/>
  <c r="M30" i="7"/>
  <c r="L30" i="7"/>
  <c r="K30" i="7"/>
  <c r="M29" i="7"/>
  <c r="L29" i="7"/>
  <c r="K29" i="7"/>
  <c r="M28" i="7"/>
  <c r="L28" i="7"/>
  <c r="K28" i="7"/>
  <c r="M27" i="7"/>
  <c r="L27" i="7"/>
  <c r="K27" i="7"/>
  <c r="M26" i="7"/>
  <c r="L26" i="7"/>
  <c r="K26" i="7"/>
  <c r="M25" i="7"/>
  <c r="L25" i="7"/>
  <c r="K25" i="7"/>
  <c r="M24" i="7"/>
  <c r="L24" i="7"/>
  <c r="K24" i="7"/>
  <c r="M23" i="7"/>
  <c r="L23" i="7"/>
  <c r="K23" i="7"/>
  <c r="M22" i="7"/>
  <c r="L22" i="7"/>
  <c r="K22" i="7"/>
  <c r="M21" i="7"/>
  <c r="L21" i="7"/>
  <c r="K21" i="7"/>
  <c r="M20" i="7"/>
  <c r="L20" i="7"/>
  <c r="K20" i="7"/>
  <c r="M19" i="7"/>
  <c r="L19" i="7"/>
  <c r="K19" i="7"/>
  <c r="M18" i="7"/>
  <c r="L18" i="7"/>
  <c r="K18" i="7"/>
  <c r="M17" i="7"/>
  <c r="L17" i="7"/>
  <c r="K17" i="7"/>
  <c r="M16" i="7"/>
  <c r="L16" i="7"/>
  <c r="K16" i="7"/>
  <c r="M15" i="7"/>
  <c r="L15" i="7"/>
  <c r="K15" i="7"/>
  <c r="I12" i="7"/>
  <c r="B12" i="7"/>
  <c r="B53" i="7" s="1"/>
  <c r="M11" i="7"/>
  <c r="L11" i="7"/>
  <c r="K11" i="7"/>
  <c r="M10" i="7"/>
  <c r="L10" i="7"/>
  <c r="K10" i="7"/>
  <c r="M9" i="7"/>
  <c r="L9" i="7"/>
  <c r="K9" i="7"/>
  <c r="M8" i="7"/>
  <c r="L8" i="7"/>
  <c r="K8" i="7"/>
  <c r="M7" i="7"/>
  <c r="L7" i="7"/>
  <c r="K7" i="7"/>
  <c r="M6" i="7"/>
  <c r="H53" i="7" s="1"/>
  <c r="L6" i="7"/>
  <c r="D53" i="7" s="1"/>
  <c r="K6" i="7"/>
  <c r="I50" i="7" l="1"/>
  <c r="K50" i="7" s="1"/>
  <c r="F53" i="7" s="1"/>
</calcChain>
</file>

<file path=xl/sharedStrings.xml><?xml version="1.0" encoding="utf-8"?>
<sst xmlns="http://schemas.openxmlformats.org/spreadsheetml/2006/main" count="100" uniqueCount="61">
  <si>
    <t>Наименование продукции</t>
  </si>
  <si>
    <t>Емкость</t>
  </si>
  <si>
    <t>шт/упак.</t>
  </si>
  <si>
    <t>ПЭТ   1,5 л.</t>
  </si>
  <si>
    <t>ПЭТ  0,45 л.</t>
  </si>
  <si>
    <t>Сладкие газированные напитки</t>
  </si>
  <si>
    <t>ПЭТ  1,5 л.</t>
  </si>
  <si>
    <t>«Дея - Кола»</t>
  </si>
  <si>
    <t>Паллеты</t>
  </si>
  <si>
    <t xml:space="preserve">Продукция разливается в ПЭТ бутылки четырех форматов. </t>
  </si>
  <si>
    <t>Кол-во паллет</t>
  </si>
  <si>
    <t>ИТОГ</t>
  </si>
  <si>
    <t>Общая стоимость</t>
  </si>
  <si>
    <t>ПЭТ 0,45 л.</t>
  </si>
  <si>
    <t>«Дея - Колокольчик»</t>
  </si>
  <si>
    <t>«Дея - Буратино»</t>
  </si>
  <si>
    <t>«Дея - Тархун»</t>
  </si>
  <si>
    <t>«Дея  - Груша»</t>
  </si>
  <si>
    <t>«Дея - Лимонад»</t>
  </si>
  <si>
    <t>«Дея – Лимон-лайм-мята»</t>
  </si>
  <si>
    <t>Вес (кг.)</t>
  </si>
  <si>
    <t>Отпускная цена (руб)</t>
  </si>
  <si>
    <t>Сумма (руб)</t>
  </si>
  <si>
    <t>(подпись)</t>
  </si>
  <si>
    <t>М.П.</t>
  </si>
  <si>
    <t>Дата заявки</t>
  </si>
  <si>
    <t>«Дея – Апельсин»</t>
  </si>
  <si>
    <t>Вода минеральная питьевая столовая</t>
  </si>
  <si>
    <t>«Кристальная долина» (газированная)</t>
  </si>
  <si>
    <t>«Кристальная долина» (негазированная)</t>
  </si>
  <si>
    <t>Объем (м3)</t>
  </si>
  <si>
    <t>Доставка за счет покупателя.</t>
  </si>
  <si>
    <t xml:space="preserve">ЕВРО паллета </t>
  </si>
  <si>
    <t>0,8м x 1,2м</t>
  </si>
  <si>
    <t>«Мохито»</t>
  </si>
  <si>
    <t>шт/паллете</t>
  </si>
  <si>
    <r>
      <t xml:space="preserve">«Кристальная долина» (негаз) </t>
    </r>
    <r>
      <rPr>
        <b/>
        <i/>
        <sz val="9"/>
        <color indexed="8"/>
        <rFont val="Georgia"/>
        <family val="1"/>
        <charset val="204"/>
      </rPr>
      <t>Спорт-Лок</t>
    </r>
  </si>
  <si>
    <r>
      <t xml:space="preserve">«Холодный чай Дея ПЕРСИК" </t>
    </r>
    <r>
      <rPr>
        <b/>
        <i/>
        <sz val="9"/>
        <color indexed="8"/>
        <rFont val="Georgia"/>
        <family val="1"/>
        <charset val="204"/>
      </rPr>
      <t>Спорт-лок</t>
    </r>
  </si>
  <si>
    <r>
      <t xml:space="preserve">«Хол чай Дея Лес Ягоды" </t>
    </r>
    <r>
      <rPr>
        <b/>
        <i/>
        <sz val="9"/>
        <color indexed="8"/>
        <rFont val="Georgia"/>
        <family val="1"/>
        <charset val="204"/>
      </rPr>
      <t>Спорт-лок</t>
    </r>
  </si>
  <si>
    <r>
      <t xml:space="preserve">«Холодный чай Дея ЛИМОН" </t>
    </r>
    <r>
      <rPr>
        <b/>
        <i/>
        <sz val="9"/>
        <color indexed="8"/>
        <rFont val="Georgia"/>
        <family val="1"/>
        <charset val="204"/>
      </rPr>
      <t>Спорт-лок</t>
    </r>
  </si>
  <si>
    <t>"КТ-Лайт Груша"</t>
  </si>
  <si>
    <t>"КТ-Лайт Кола"</t>
  </si>
  <si>
    <t>"КТ-Лайт Лимонад"</t>
  </si>
  <si>
    <t>"КТ-Лайт Тархун"</t>
  </si>
  <si>
    <t>6 л.</t>
  </si>
  <si>
    <t>"КТ-Лайт Мохито"</t>
  </si>
  <si>
    <t>"КТ-Лайт Апельсин"</t>
  </si>
  <si>
    <t>Холодный чай</t>
  </si>
  <si>
    <t>"Холодный чай Дея со вкусом лесных ягод"</t>
  </si>
  <si>
    <t>"Холодный чай Дея со вкусом лимона"</t>
  </si>
  <si>
    <t>"Холодный чай Дея со вкусом персика"</t>
  </si>
  <si>
    <t>Лимонад "Морозко" Груша</t>
  </si>
  <si>
    <t>Лимонад "Морозко" Кола</t>
  </si>
  <si>
    <t>Лимонад "Морозко" Мохито</t>
  </si>
  <si>
    <t>Лимонад "Морозко" Апельсин</t>
  </si>
  <si>
    <t>Лимонад "Морозко" Тархун</t>
  </si>
  <si>
    <t>Лимонад "Морозко" Лимонад</t>
  </si>
  <si>
    <t>С/б 0,45л.</t>
  </si>
  <si>
    <t>Бланк заказа 2026 г.</t>
  </si>
  <si>
    <t>Тлейжева Р.Ж.</t>
  </si>
  <si>
    <t>Приложение №01 к договору поставки №02 от 03.03.2026г.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</si>
</sst>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b/>
      <i/>
      <u/>
      <sz val="12"/>
      <color indexed="8"/>
      <name val="Georgia"/>
      <family val="1"/>
      <charset val="204"/>
    </font>
    <font>
      <i/>
      <sz val="9"/>
      <color indexed="30"/>
      <name val="Georgia"/>
      <family val="1"/>
      <charset val="204"/>
    </font>
    <font>
      <i/>
      <sz val="9"/>
      <color indexed="8"/>
      <name val="Georgia"/>
      <family val="1"/>
      <charset val="204"/>
    </font>
    <font>
      <i/>
      <sz val="12"/>
      <color indexed="8"/>
      <name val="Georgia"/>
      <family val="1"/>
      <charset val="204"/>
    </font>
    <font>
      <b/>
      <i/>
      <sz val="9"/>
      <color indexed="8"/>
      <name val="Georgia"/>
      <family val="1"/>
      <charset val="204"/>
    </font>
    <font>
      <i/>
      <sz val="9"/>
      <color indexed="10"/>
      <name val="Georgia"/>
      <family val="1"/>
      <charset val="204"/>
    </font>
    <font>
      <i/>
      <sz val="12"/>
      <color indexed="10"/>
      <name val="Georgia"/>
      <family val="1"/>
      <charset val="204"/>
    </font>
    <font>
      <b/>
      <i/>
      <u/>
      <sz val="22"/>
      <color indexed="8"/>
      <name val="Georgia"/>
      <family val="1"/>
      <charset val="204"/>
    </font>
    <font>
      <b/>
      <i/>
      <sz val="9"/>
      <color indexed="10"/>
      <name val="Georgia"/>
      <family val="1"/>
      <charset val="204"/>
    </font>
    <font>
      <b/>
      <i/>
      <sz val="9"/>
      <color indexed="30"/>
      <name val="Georgia"/>
      <family val="1"/>
      <charset val="204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i/>
      <sz val="12"/>
      <color indexed="8"/>
      <name val="Georgia"/>
      <family val="1"/>
      <charset val="204"/>
    </font>
    <font>
      <sz val="11"/>
      <color indexed="46"/>
      <name val="Calibri"/>
      <family val="2"/>
    </font>
    <font>
      <b/>
      <sz val="10"/>
      <color indexed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i/>
      <sz val="9"/>
      <name val="Georgia"/>
      <family val="1"/>
      <charset val="204"/>
    </font>
    <font>
      <i/>
      <sz val="10"/>
      <color indexed="8"/>
      <name val="Georgia"/>
      <family val="1"/>
      <charset val="204"/>
    </font>
    <font>
      <sz val="11"/>
      <color indexed="23"/>
      <name val="Calibri"/>
      <family val="2"/>
    </font>
    <font>
      <i/>
      <sz val="9"/>
      <color indexed="23"/>
      <name val="Georg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31">
    <border>
      <left/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11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>
      <alignment vertical="center"/>
    </xf>
    <xf numFmtId="0" fontId="12" fillId="0" borderId="0" xfId="0" applyFont="1"/>
    <xf numFmtId="0" fontId="15" fillId="0" borderId="0" xfId="0" applyFont="1" applyFill="1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/>
    <xf numFmtId="0" fontId="6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0" fontId="15" fillId="0" borderId="10" xfId="0" applyFont="1" applyFill="1" applyBorder="1"/>
    <xf numFmtId="4" fontId="17" fillId="0" borderId="6" xfId="0" applyNumberFormat="1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 wrapText="1"/>
    </xf>
    <xf numFmtId="0" fontId="15" fillId="0" borderId="6" xfId="0" applyFont="1" applyFill="1" applyBorder="1"/>
    <xf numFmtId="0" fontId="10" fillId="0" borderId="6" xfId="0" applyFont="1" applyBorder="1" applyAlignment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4" fontId="17" fillId="0" borderId="10" xfId="0" applyNumberFormat="1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 wrapText="1"/>
    </xf>
    <xf numFmtId="4" fontId="17" fillId="3" borderId="6" xfId="0" applyNumberFormat="1" applyFont="1" applyFill="1" applyBorder="1" applyAlignment="1">
      <alignment horizontal="center" vertical="top" wrapText="1"/>
    </xf>
    <xf numFmtId="0" fontId="22" fillId="0" borderId="0" xfId="0" applyFont="1"/>
    <xf numFmtId="0" fontId="22" fillId="0" borderId="0" xfId="0" applyFont="1" applyBorder="1"/>
    <xf numFmtId="0" fontId="23" fillId="0" borderId="0" xfId="0" applyFont="1" applyFill="1" applyBorder="1" applyAlignment="1">
      <alignment horizontal="center" vertical="center" wrapText="1"/>
    </xf>
    <xf numFmtId="4" fontId="17" fillId="0" borderId="12" xfId="0" applyNumberFormat="1" applyFont="1" applyBorder="1" applyAlignment="1">
      <alignment horizontal="center" vertical="top" wrapText="1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4" fontId="17" fillId="4" borderId="6" xfId="0" applyNumberFormat="1" applyFont="1" applyFill="1" applyBorder="1" applyAlignment="1">
      <alignment horizontal="center" vertical="top" wrapText="1"/>
    </xf>
    <xf numFmtId="4" fontId="17" fillId="4" borderId="10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21" fillId="3" borderId="13" xfId="0" applyFont="1" applyFill="1" applyBorder="1" applyAlignment="1">
      <alignment vertical="center" wrapText="1"/>
    </xf>
    <xf numFmtId="0" fontId="21" fillId="3" borderId="14" xfId="0" applyFont="1" applyFill="1" applyBorder="1" applyAlignment="1">
      <alignment vertical="center" wrapText="1"/>
    </xf>
    <xf numFmtId="0" fontId="21" fillId="3" borderId="15" xfId="0" applyFont="1" applyFill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25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4" fontId="16" fillId="0" borderId="22" xfId="0" applyNumberFormat="1" applyFont="1" applyBorder="1" applyAlignment="1">
      <alignment horizontal="center" vertical="center" wrapText="1"/>
    </xf>
    <xf numFmtId="4" fontId="16" fillId="0" borderId="23" xfId="0" applyNumberFormat="1" applyFont="1" applyBorder="1" applyAlignment="1">
      <alignment horizontal="center" vertical="center" wrapText="1"/>
    </xf>
    <xf numFmtId="4" fontId="16" fillId="0" borderId="25" xfId="0" applyNumberFormat="1" applyFont="1" applyBorder="1" applyAlignment="1">
      <alignment horizontal="center" vertical="center" wrapText="1"/>
    </xf>
    <xf numFmtId="4" fontId="16" fillId="0" borderId="12" xfId="0" applyNumberFormat="1" applyFont="1" applyBorder="1" applyAlignment="1">
      <alignment horizontal="center" vertical="center" wrapText="1"/>
    </xf>
    <xf numFmtId="4" fontId="16" fillId="0" borderId="27" xfId="0" applyNumberFormat="1" applyFont="1" applyBorder="1" applyAlignment="1">
      <alignment horizontal="center" vertical="center" wrapText="1"/>
    </xf>
    <xf numFmtId="4" fontId="16" fillId="0" borderId="28" xfId="0" applyNumberFormat="1" applyFont="1" applyBorder="1" applyAlignment="1">
      <alignment horizontal="center" vertical="center" wrapText="1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13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3" fillId="0" borderId="24" xfId="0" applyFont="1" applyBorder="1" applyAlignment="1">
      <alignment vertical="top" wrapText="1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8" fillId="0" borderId="16" xfId="0" applyFont="1" applyBorder="1" applyAlignment="1" applyProtection="1">
      <alignment horizontal="center" vertical="top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64"/>
  <sheetViews>
    <sheetView tabSelected="1" zoomScale="85" zoomScaleNormal="85" workbookViewId="0">
      <selection activeCell="T54" sqref="T54"/>
    </sheetView>
  </sheetViews>
  <sheetFormatPr defaultColWidth="10" defaultRowHeight="15" x14ac:dyDescent="0.25"/>
  <cols>
    <col min="1" max="1" width="2.7109375" customWidth="1"/>
    <col min="2" max="2" width="8" customWidth="1"/>
    <col min="3" max="6" width="9.7109375" customWidth="1"/>
    <col min="7" max="7" width="13.140625" customWidth="1"/>
    <col min="10" max="10" width="12.140625" style="6" customWidth="1"/>
    <col min="11" max="11" width="12.7109375" style="14" customWidth="1"/>
    <col min="12" max="14" width="12.7109375" hidden="1" customWidth="1"/>
    <col min="15" max="16" width="12.7109375" customWidth="1"/>
  </cols>
  <sheetData>
    <row r="1" spans="2:15" x14ac:dyDescent="0.25">
      <c r="G1" s="120" t="s">
        <v>60</v>
      </c>
      <c r="H1" s="121"/>
      <c r="I1" s="121"/>
      <c r="J1" s="121"/>
      <c r="K1" s="121"/>
    </row>
    <row r="2" spans="2:15" ht="28.5" customHeight="1" thickBot="1" x14ac:dyDescent="0.3">
      <c r="B2" s="122" t="s">
        <v>58</v>
      </c>
      <c r="C2" s="122"/>
      <c r="D2" s="122"/>
      <c r="E2" s="122"/>
      <c r="F2" s="122"/>
      <c r="G2" s="122"/>
      <c r="H2" s="122"/>
      <c r="I2" s="122"/>
      <c r="J2" s="122"/>
    </row>
    <row r="3" spans="2:15" ht="17.25" customHeight="1" x14ac:dyDescent="0.25">
      <c r="B3" s="109" t="s">
        <v>27</v>
      </c>
      <c r="C3" s="110"/>
      <c r="D3" s="110"/>
      <c r="E3" s="110"/>
      <c r="F3" s="110"/>
      <c r="G3" s="110"/>
      <c r="H3" s="110"/>
      <c r="I3" s="110"/>
      <c r="J3" s="110"/>
      <c r="K3" s="111"/>
      <c r="L3" s="40"/>
      <c r="M3" s="40"/>
    </row>
    <row r="4" spans="2:15" ht="6" customHeight="1" thickBot="1" x14ac:dyDescent="0.3">
      <c r="B4" s="112"/>
      <c r="C4" s="113"/>
      <c r="D4" s="113"/>
      <c r="E4" s="113"/>
      <c r="F4" s="113"/>
      <c r="G4" s="113"/>
      <c r="H4" s="113"/>
      <c r="I4" s="113"/>
      <c r="J4" s="113"/>
      <c r="K4" s="114"/>
      <c r="L4" s="40"/>
      <c r="M4" s="40"/>
    </row>
    <row r="5" spans="2:15" ht="36.75" thickBot="1" x14ac:dyDescent="0.3">
      <c r="B5" s="1" t="s">
        <v>10</v>
      </c>
      <c r="C5" s="123" t="s">
        <v>0</v>
      </c>
      <c r="D5" s="124"/>
      <c r="E5" s="124"/>
      <c r="F5" s="125"/>
      <c r="G5" s="33" t="s">
        <v>1</v>
      </c>
      <c r="H5" s="33" t="s">
        <v>2</v>
      </c>
      <c r="I5" s="32" t="s">
        <v>35</v>
      </c>
      <c r="J5" s="30" t="s">
        <v>21</v>
      </c>
      <c r="K5" s="30" t="s">
        <v>22</v>
      </c>
      <c r="L5" s="41"/>
      <c r="M5" s="40"/>
      <c r="N5" s="47"/>
      <c r="O5" s="47"/>
    </row>
    <row r="6" spans="2:15" ht="15" customHeight="1" thickBot="1" x14ac:dyDescent="0.3">
      <c r="B6" s="15"/>
      <c r="C6" s="106" t="s">
        <v>28</v>
      </c>
      <c r="D6" s="107"/>
      <c r="E6" s="107"/>
      <c r="F6" s="108"/>
      <c r="G6" s="2" t="s">
        <v>3</v>
      </c>
      <c r="H6" s="4">
        <v>6</v>
      </c>
      <c r="I6" s="4">
        <v>504</v>
      </c>
      <c r="J6" s="24">
        <v>19.5</v>
      </c>
      <c r="K6" s="24">
        <f t="shared" ref="K6:K11" si="0">IF(B6&lt;&gt;0,B6*I6*J6,0)</f>
        <v>0</v>
      </c>
      <c r="L6" s="42">
        <f>IF(B6&lt;&gt;0,B6*780,0)</f>
        <v>0</v>
      </c>
      <c r="M6" s="42">
        <f>IF(B6&lt;&gt;0,B6*(0.8*1.2*1.5),0)</f>
        <v>0</v>
      </c>
      <c r="N6" s="47"/>
      <c r="O6" s="48"/>
    </row>
    <row r="7" spans="2:15" ht="15" customHeight="1" thickBot="1" x14ac:dyDescent="0.3">
      <c r="B7" s="15"/>
      <c r="C7" s="106" t="s">
        <v>29</v>
      </c>
      <c r="D7" s="107"/>
      <c r="E7" s="107"/>
      <c r="F7" s="108"/>
      <c r="G7" s="2" t="s">
        <v>3</v>
      </c>
      <c r="H7" s="4">
        <v>6</v>
      </c>
      <c r="I7" s="4">
        <v>504</v>
      </c>
      <c r="J7" s="24">
        <v>19.5</v>
      </c>
      <c r="K7" s="24">
        <f t="shared" si="0"/>
        <v>0</v>
      </c>
      <c r="L7" s="42">
        <f>IF(B7&lt;&gt;0,B7*780,0)</f>
        <v>0</v>
      </c>
      <c r="M7" s="42">
        <f>IF(B7&lt;&gt;0,B7*(0.8*1.2*1.5),0)</f>
        <v>0</v>
      </c>
      <c r="O7" s="48"/>
    </row>
    <row r="8" spans="2:15" ht="15" customHeight="1" thickBot="1" x14ac:dyDescent="0.3">
      <c r="B8" s="15"/>
      <c r="C8" s="106" t="s">
        <v>28</v>
      </c>
      <c r="D8" s="107"/>
      <c r="E8" s="107"/>
      <c r="F8" s="108"/>
      <c r="G8" s="2" t="s">
        <v>4</v>
      </c>
      <c r="H8" s="4">
        <v>12</v>
      </c>
      <c r="I8" s="4">
        <v>1596</v>
      </c>
      <c r="J8" s="24">
        <v>12.5</v>
      </c>
      <c r="K8" s="24">
        <f t="shared" si="0"/>
        <v>0</v>
      </c>
      <c r="L8" s="42">
        <f>IF(B8&lt;&gt;0,B8*785,0)</f>
        <v>0</v>
      </c>
      <c r="M8" s="42">
        <f>IF(B8&lt;&gt;0,B8*(0.8*1.2*1.75),0)</f>
        <v>0</v>
      </c>
      <c r="O8" s="48"/>
    </row>
    <row r="9" spans="2:15" ht="15" customHeight="1" thickBot="1" x14ac:dyDescent="0.3">
      <c r="B9" s="15"/>
      <c r="C9" s="106" t="s">
        <v>29</v>
      </c>
      <c r="D9" s="107"/>
      <c r="E9" s="107"/>
      <c r="F9" s="108"/>
      <c r="G9" s="2" t="s">
        <v>4</v>
      </c>
      <c r="H9" s="4">
        <v>12</v>
      </c>
      <c r="I9" s="4">
        <v>1596</v>
      </c>
      <c r="J9" s="24">
        <v>12.5</v>
      </c>
      <c r="K9" s="24">
        <f t="shared" si="0"/>
        <v>0</v>
      </c>
      <c r="L9" s="42">
        <f>IF(B9&lt;&gt;0,B9*785,0)</f>
        <v>0</v>
      </c>
      <c r="M9" s="42">
        <f>IF(B9&lt;&gt;0,B9*(0.8*1.2*1.75),0)</f>
        <v>0</v>
      </c>
      <c r="O9" s="48"/>
    </row>
    <row r="10" spans="2:15" ht="15" hidden="1" customHeight="1" thickBot="1" x14ac:dyDescent="0.3">
      <c r="B10" s="15"/>
      <c r="C10" s="106" t="s">
        <v>36</v>
      </c>
      <c r="D10" s="107"/>
      <c r="E10" s="107"/>
      <c r="F10" s="108"/>
      <c r="G10" s="2" t="s">
        <v>4</v>
      </c>
      <c r="H10" s="4">
        <v>12</v>
      </c>
      <c r="I10" s="4">
        <v>1368</v>
      </c>
      <c r="J10" s="24">
        <v>15.200000000000001</v>
      </c>
      <c r="K10" s="24">
        <f t="shared" si="0"/>
        <v>0</v>
      </c>
      <c r="L10" s="42">
        <f>IF(B10&lt;&gt;0,B10*635,0)</f>
        <v>0</v>
      </c>
      <c r="M10" s="42">
        <f>IF(B10&lt;&gt;0,B10*(0.8*1.2*1.6),0)</f>
        <v>0</v>
      </c>
      <c r="O10" s="48"/>
    </row>
    <row r="11" spans="2:15" ht="15" customHeight="1" thickBot="1" x14ac:dyDescent="0.3">
      <c r="B11" s="15"/>
      <c r="C11" s="106" t="s">
        <v>29</v>
      </c>
      <c r="D11" s="115"/>
      <c r="E11" s="115"/>
      <c r="F11" s="116"/>
      <c r="G11" s="2" t="s">
        <v>44</v>
      </c>
      <c r="H11" s="4">
        <v>2</v>
      </c>
      <c r="I11" s="4">
        <v>126</v>
      </c>
      <c r="J11" s="24">
        <v>60</v>
      </c>
      <c r="K11" s="24">
        <f t="shared" si="0"/>
        <v>0</v>
      </c>
      <c r="L11" s="42">
        <f>IF(B11&lt;&gt;0,B11*776,0)</f>
        <v>0</v>
      </c>
      <c r="M11" s="42">
        <f>IF(B11&lt;&gt;0,B11*(1*1.2*1.25),0)</f>
        <v>0</v>
      </c>
      <c r="O11" s="48"/>
    </row>
    <row r="12" spans="2:15" ht="15" customHeight="1" thickBot="1" x14ac:dyDescent="0.3">
      <c r="B12" s="17">
        <f>SUM(B6:B11)</f>
        <v>0</v>
      </c>
      <c r="C12" s="117"/>
      <c r="D12" s="118"/>
      <c r="E12" s="118"/>
      <c r="F12" s="119"/>
      <c r="G12" s="18"/>
      <c r="H12" s="18"/>
      <c r="I12" s="19">
        <f>SUMPRODUCT(I6:I11,B6:B11)</f>
        <v>0</v>
      </c>
      <c r="J12" s="22"/>
      <c r="K12" s="23"/>
      <c r="L12" s="40"/>
      <c r="M12" s="40"/>
    </row>
    <row r="13" spans="2:15" ht="12.75" customHeight="1" x14ac:dyDescent="0.25">
      <c r="B13" s="109" t="s">
        <v>5</v>
      </c>
      <c r="C13" s="110"/>
      <c r="D13" s="110"/>
      <c r="E13" s="110"/>
      <c r="F13" s="110"/>
      <c r="G13" s="110"/>
      <c r="H13" s="110"/>
      <c r="I13" s="110"/>
      <c r="J13" s="110"/>
      <c r="K13" s="111"/>
      <c r="L13" s="40"/>
      <c r="M13" s="40"/>
    </row>
    <row r="14" spans="2:15" ht="9" customHeight="1" thickBot="1" x14ac:dyDescent="0.3">
      <c r="B14" s="112"/>
      <c r="C14" s="113"/>
      <c r="D14" s="113"/>
      <c r="E14" s="113"/>
      <c r="F14" s="113"/>
      <c r="G14" s="113"/>
      <c r="H14" s="113"/>
      <c r="I14" s="113"/>
      <c r="J14" s="113"/>
      <c r="K14" s="114"/>
      <c r="L14" s="40"/>
      <c r="M14" s="40"/>
    </row>
    <row r="15" spans="2:15" ht="14.25" hidden="1" customHeight="1" thickBot="1" x14ac:dyDescent="0.3">
      <c r="B15" s="15"/>
      <c r="C15" s="69" t="s">
        <v>14</v>
      </c>
      <c r="D15" s="69"/>
      <c r="E15" s="69"/>
      <c r="F15" s="69"/>
      <c r="G15" s="20" t="s">
        <v>6</v>
      </c>
      <c r="H15" s="21">
        <v>6</v>
      </c>
      <c r="I15" s="4">
        <v>504</v>
      </c>
      <c r="J15" s="24">
        <v>16.3</v>
      </c>
      <c r="K15" s="24">
        <f t="shared" ref="K15:K38" si="1">IF(B15&lt;&gt;0,B15*I15*J15,0)</f>
        <v>0</v>
      </c>
      <c r="L15" s="42">
        <f>IF(B15&lt;&gt;0,B15*787,0)</f>
        <v>0</v>
      </c>
      <c r="M15" s="42">
        <f t="shared" ref="M15:M29" si="2">IF(B15&lt;&gt;0,B15*(0.8*1.2*1.5),0)</f>
        <v>0</v>
      </c>
    </row>
    <row r="16" spans="2:15" ht="15" hidden="1" customHeight="1" thickBot="1" x14ac:dyDescent="0.3">
      <c r="B16" s="31"/>
      <c r="C16" s="62" t="s">
        <v>51</v>
      </c>
      <c r="D16" s="63"/>
      <c r="E16" s="63"/>
      <c r="F16" s="64"/>
      <c r="G16" s="7" t="s">
        <v>57</v>
      </c>
      <c r="H16" s="8">
        <v>20</v>
      </c>
      <c r="I16" s="4">
        <v>900</v>
      </c>
      <c r="J16" s="24">
        <v>21</v>
      </c>
      <c r="K16" s="24">
        <f t="shared" si="1"/>
        <v>0</v>
      </c>
      <c r="L16" s="42">
        <f t="shared" ref="L16:L22" si="3">IF(B16&lt;&gt;0,B16*685,0)</f>
        <v>0</v>
      </c>
      <c r="M16" s="42">
        <f t="shared" si="2"/>
        <v>0</v>
      </c>
    </row>
    <row r="17" spans="2:15" ht="15" hidden="1" customHeight="1" thickBot="1" x14ac:dyDescent="0.3">
      <c r="B17" s="15"/>
      <c r="C17" s="62" t="s">
        <v>52</v>
      </c>
      <c r="D17" s="63"/>
      <c r="E17" s="63"/>
      <c r="F17" s="64"/>
      <c r="G17" s="7" t="s">
        <v>57</v>
      </c>
      <c r="H17" s="8">
        <v>20</v>
      </c>
      <c r="I17" s="4">
        <v>900</v>
      </c>
      <c r="J17" s="24">
        <v>21</v>
      </c>
      <c r="K17" s="24">
        <f t="shared" si="1"/>
        <v>0</v>
      </c>
      <c r="L17" s="42">
        <f t="shared" si="3"/>
        <v>0</v>
      </c>
      <c r="M17" s="42">
        <f t="shared" si="2"/>
        <v>0</v>
      </c>
    </row>
    <row r="18" spans="2:15" ht="15" hidden="1" customHeight="1" thickBot="1" x14ac:dyDescent="0.3">
      <c r="B18" s="15"/>
      <c r="C18" s="62" t="s">
        <v>53</v>
      </c>
      <c r="D18" s="63"/>
      <c r="E18" s="63"/>
      <c r="F18" s="64"/>
      <c r="G18" s="7" t="s">
        <v>57</v>
      </c>
      <c r="H18" s="8">
        <v>20</v>
      </c>
      <c r="I18" s="4">
        <v>900</v>
      </c>
      <c r="J18" s="24">
        <v>21</v>
      </c>
      <c r="K18" s="24">
        <f t="shared" si="1"/>
        <v>0</v>
      </c>
      <c r="L18" s="42">
        <f t="shared" si="3"/>
        <v>0</v>
      </c>
      <c r="M18" s="42">
        <f t="shared" si="2"/>
        <v>0</v>
      </c>
    </row>
    <row r="19" spans="2:15" ht="15" hidden="1" customHeight="1" thickBot="1" x14ac:dyDescent="0.3">
      <c r="B19" s="15"/>
      <c r="C19" s="62" t="s">
        <v>54</v>
      </c>
      <c r="D19" s="63"/>
      <c r="E19" s="63"/>
      <c r="F19" s="64"/>
      <c r="G19" s="7" t="s">
        <v>57</v>
      </c>
      <c r="H19" s="8">
        <v>20</v>
      </c>
      <c r="I19" s="4">
        <v>900</v>
      </c>
      <c r="J19" s="24">
        <v>21</v>
      </c>
      <c r="K19" s="24">
        <f t="shared" si="1"/>
        <v>0</v>
      </c>
      <c r="L19" s="42">
        <f t="shared" si="3"/>
        <v>0</v>
      </c>
      <c r="M19" s="42">
        <f t="shared" si="2"/>
        <v>0</v>
      </c>
    </row>
    <row r="20" spans="2:15" ht="15" hidden="1" customHeight="1" thickBot="1" x14ac:dyDescent="0.3">
      <c r="B20" s="15"/>
      <c r="C20" s="62" t="s">
        <v>55</v>
      </c>
      <c r="D20" s="63"/>
      <c r="E20" s="63"/>
      <c r="F20" s="64"/>
      <c r="G20" s="7" t="s">
        <v>57</v>
      </c>
      <c r="H20" s="8">
        <v>20</v>
      </c>
      <c r="I20" s="4">
        <v>900</v>
      </c>
      <c r="J20" s="24">
        <v>21</v>
      </c>
      <c r="K20" s="24">
        <f t="shared" si="1"/>
        <v>0</v>
      </c>
      <c r="L20" s="42">
        <f t="shared" si="3"/>
        <v>0</v>
      </c>
      <c r="M20" s="42">
        <f t="shared" si="2"/>
        <v>0</v>
      </c>
    </row>
    <row r="21" spans="2:15" ht="15" hidden="1" customHeight="1" thickBot="1" x14ac:dyDescent="0.3">
      <c r="B21" s="15"/>
      <c r="C21" s="62" t="s">
        <v>56</v>
      </c>
      <c r="D21" s="63"/>
      <c r="E21" s="63"/>
      <c r="F21" s="64"/>
      <c r="G21" s="7" t="s">
        <v>57</v>
      </c>
      <c r="H21" s="8">
        <v>20</v>
      </c>
      <c r="I21" s="4">
        <v>900</v>
      </c>
      <c r="J21" s="24">
        <v>21</v>
      </c>
      <c r="K21" s="24">
        <f t="shared" si="1"/>
        <v>0</v>
      </c>
      <c r="L21" s="42">
        <f t="shared" si="3"/>
        <v>0</v>
      </c>
      <c r="M21" s="42">
        <f t="shared" si="2"/>
        <v>0</v>
      </c>
    </row>
    <row r="22" spans="2:15" ht="15" hidden="1" customHeight="1" thickBot="1" x14ac:dyDescent="0.3">
      <c r="B22" s="15"/>
      <c r="C22" s="62" t="s">
        <v>56</v>
      </c>
      <c r="D22" s="63"/>
      <c r="E22" s="63"/>
      <c r="F22" s="64"/>
      <c r="G22" s="7" t="s">
        <v>57</v>
      </c>
      <c r="H22" s="8">
        <v>20</v>
      </c>
      <c r="I22" s="4">
        <v>900</v>
      </c>
      <c r="J22" s="24">
        <v>19.5</v>
      </c>
      <c r="K22" s="24">
        <f t="shared" si="1"/>
        <v>0</v>
      </c>
      <c r="L22" s="42">
        <f t="shared" si="3"/>
        <v>0</v>
      </c>
      <c r="M22" s="42">
        <f t="shared" si="2"/>
        <v>0</v>
      </c>
    </row>
    <row r="23" spans="2:15" ht="15" hidden="1" customHeight="1" thickBot="1" x14ac:dyDescent="0.3">
      <c r="B23" s="15"/>
      <c r="C23" s="70" t="s">
        <v>34</v>
      </c>
      <c r="D23" s="71"/>
      <c r="E23" s="71"/>
      <c r="F23" s="71"/>
      <c r="G23" s="10" t="s">
        <v>6</v>
      </c>
      <c r="H23" s="10">
        <v>6</v>
      </c>
      <c r="I23" s="34">
        <v>504</v>
      </c>
      <c r="J23" s="45">
        <v>24.3</v>
      </c>
      <c r="K23" s="24">
        <f t="shared" si="1"/>
        <v>0</v>
      </c>
      <c r="L23" s="42">
        <f>IF(B23&lt;&gt;0,B23*787,0)</f>
        <v>0</v>
      </c>
      <c r="M23" s="42">
        <f t="shared" si="2"/>
        <v>0</v>
      </c>
    </row>
    <row r="24" spans="2:15" ht="15" customHeight="1" thickBot="1" x14ac:dyDescent="0.3">
      <c r="B24" s="15"/>
      <c r="C24" s="53" t="s">
        <v>46</v>
      </c>
      <c r="D24" s="54"/>
      <c r="E24" s="54"/>
      <c r="F24" s="55"/>
      <c r="G24" s="37" t="s">
        <v>6</v>
      </c>
      <c r="H24" s="37">
        <v>6</v>
      </c>
      <c r="I24" s="38">
        <v>504</v>
      </c>
      <c r="J24" s="39">
        <v>22.5</v>
      </c>
      <c r="K24" s="39">
        <f t="shared" si="1"/>
        <v>0</v>
      </c>
      <c r="L24" s="42">
        <f t="shared" ref="L24:L29" si="4">IF(B24&lt;&gt;0,B24*780,0)</f>
        <v>0</v>
      </c>
      <c r="M24" s="42">
        <f t="shared" si="2"/>
        <v>0</v>
      </c>
      <c r="O24" s="48"/>
    </row>
    <row r="25" spans="2:15" ht="15" customHeight="1" thickBot="1" x14ac:dyDescent="0.3">
      <c r="B25" s="15"/>
      <c r="C25" s="53" t="s">
        <v>40</v>
      </c>
      <c r="D25" s="54"/>
      <c r="E25" s="54"/>
      <c r="F25" s="55"/>
      <c r="G25" s="37" t="s">
        <v>6</v>
      </c>
      <c r="H25" s="37">
        <v>6</v>
      </c>
      <c r="I25" s="38">
        <v>504</v>
      </c>
      <c r="J25" s="39">
        <v>22.5</v>
      </c>
      <c r="K25" s="39">
        <f t="shared" si="1"/>
        <v>0</v>
      </c>
      <c r="L25" s="42">
        <f t="shared" si="4"/>
        <v>0</v>
      </c>
      <c r="M25" s="42">
        <f t="shared" si="2"/>
        <v>0</v>
      </c>
      <c r="O25" s="48"/>
    </row>
    <row r="26" spans="2:15" ht="15" customHeight="1" thickBot="1" x14ac:dyDescent="0.3">
      <c r="B26" s="15"/>
      <c r="C26" s="53" t="s">
        <v>41</v>
      </c>
      <c r="D26" s="54"/>
      <c r="E26" s="54"/>
      <c r="F26" s="55"/>
      <c r="G26" s="37" t="s">
        <v>6</v>
      </c>
      <c r="H26" s="37">
        <v>6</v>
      </c>
      <c r="I26" s="38">
        <v>504</v>
      </c>
      <c r="J26" s="39">
        <v>22.5</v>
      </c>
      <c r="K26" s="39">
        <f t="shared" si="1"/>
        <v>0</v>
      </c>
      <c r="L26" s="42">
        <f t="shared" si="4"/>
        <v>0</v>
      </c>
      <c r="M26" s="42">
        <f t="shared" si="2"/>
        <v>0</v>
      </c>
      <c r="O26" s="48"/>
    </row>
    <row r="27" spans="2:15" ht="15" customHeight="1" thickBot="1" x14ac:dyDescent="0.3">
      <c r="B27" s="15"/>
      <c r="C27" s="53" t="s">
        <v>42</v>
      </c>
      <c r="D27" s="54"/>
      <c r="E27" s="54"/>
      <c r="F27" s="55"/>
      <c r="G27" s="37" t="s">
        <v>6</v>
      </c>
      <c r="H27" s="37">
        <v>6</v>
      </c>
      <c r="I27" s="38">
        <v>504</v>
      </c>
      <c r="J27" s="39">
        <v>22.5</v>
      </c>
      <c r="K27" s="39">
        <f t="shared" si="1"/>
        <v>0</v>
      </c>
      <c r="L27" s="42">
        <f t="shared" si="4"/>
        <v>0</v>
      </c>
      <c r="M27" s="42">
        <f t="shared" si="2"/>
        <v>0</v>
      </c>
      <c r="O27" s="48"/>
    </row>
    <row r="28" spans="2:15" ht="15" customHeight="1" thickBot="1" x14ac:dyDescent="0.3">
      <c r="B28" s="15"/>
      <c r="C28" s="53" t="s">
        <v>45</v>
      </c>
      <c r="D28" s="54"/>
      <c r="E28" s="54"/>
      <c r="F28" s="55"/>
      <c r="G28" s="37" t="s">
        <v>6</v>
      </c>
      <c r="H28" s="37">
        <v>6</v>
      </c>
      <c r="I28" s="38">
        <v>504</v>
      </c>
      <c r="J28" s="39">
        <v>22.5</v>
      </c>
      <c r="K28" s="39">
        <f t="shared" si="1"/>
        <v>0</v>
      </c>
      <c r="L28" s="42">
        <f t="shared" si="4"/>
        <v>0</v>
      </c>
      <c r="M28" s="42">
        <f t="shared" si="2"/>
        <v>0</v>
      </c>
      <c r="O28" s="48"/>
    </row>
    <row r="29" spans="2:15" ht="15" customHeight="1" thickBot="1" x14ac:dyDescent="0.3">
      <c r="B29" s="15"/>
      <c r="C29" s="53" t="s">
        <v>43</v>
      </c>
      <c r="D29" s="54"/>
      <c r="E29" s="54"/>
      <c r="F29" s="55"/>
      <c r="G29" s="37" t="s">
        <v>6</v>
      </c>
      <c r="H29" s="37">
        <v>6</v>
      </c>
      <c r="I29" s="38">
        <v>504</v>
      </c>
      <c r="J29" s="39">
        <v>22.5</v>
      </c>
      <c r="K29" s="39">
        <f t="shared" si="1"/>
        <v>0</v>
      </c>
      <c r="L29" s="42">
        <f t="shared" si="4"/>
        <v>0</v>
      </c>
      <c r="M29" s="42">
        <f t="shared" si="2"/>
        <v>0</v>
      </c>
      <c r="O29" s="48"/>
    </row>
    <row r="30" spans="2:15" ht="15" customHeight="1" thickBot="1" x14ac:dyDescent="0.3">
      <c r="B30" s="15"/>
      <c r="C30" s="103" t="s">
        <v>14</v>
      </c>
      <c r="D30" s="104"/>
      <c r="E30" s="104"/>
      <c r="F30" s="105"/>
      <c r="G30" s="2" t="s">
        <v>4</v>
      </c>
      <c r="H30" s="2">
        <v>12</v>
      </c>
      <c r="I30" s="18">
        <v>1596</v>
      </c>
      <c r="J30" s="36">
        <v>15.5</v>
      </c>
      <c r="K30" s="36">
        <f t="shared" si="1"/>
        <v>0</v>
      </c>
      <c r="L30" s="42">
        <f t="shared" ref="L30:L38" si="5">IF(B30&lt;&gt;0,B30*785,0)</f>
        <v>0</v>
      </c>
      <c r="M30" s="42">
        <f t="shared" ref="M30:M38" si="6">IF(B30&lt;&gt;0,B30*(0.8*1.2*1.75),0)</f>
        <v>0</v>
      </c>
      <c r="O30" s="48"/>
    </row>
    <row r="31" spans="2:15" ht="15" customHeight="1" thickBot="1" x14ac:dyDescent="0.3">
      <c r="B31" s="15"/>
      <c r="C31" s="59" t="s">
        <v>15</v>
      </c>
      <c r="D31" s="60"/>
      <c r="E31" s="60"/>
      <c r="F31" s="61"/>
      <c r="G31" s="2" t="s">
        <v>4</v>
      </c>
      <c r="H31" s="9">
        <v>12</v>
      </c>
      <c r="I31" s="34">
        <v>1596</v>
      </c>
      <c r="J31" s="36">
        <v>15.5</v>
      </c>
      <c r="K31" s="24">
        <f t="shared" si="1"/>
        <v>0</v>
      </c>
      <c r="L31" s="42">
        <f t="shared" si="5"/>
        <v>0</v>
      </c>
      <c r="M31" s="42">
        <f t="shared" si="6"/>
        <v>0</v>
      </c>
      <c r="O31" s="48"/>
    </row>
    <row r="32" spans="2:15" ht="15" customHeight="1" thickBot="1" x14ac:dyDescent="0.3">
      <c r="B32" s="15"/>
      <c r="C32" s="62" t="s">
        <v>16</v>
      </c>
      <c r="D32" s="63"/>
      <c r="E32" s="63"/>
      <c r="F32" s="64"/>
      <c r="G32" s="2" t="s">
        <v>4</v>
      </c>
      <c r="H32" s="2">
        <v>12</v>
      </c>
      <c r="I32" s="4">
        <v>1596</v>
      </c>
      <c r="J32" s="36">
        <v>15.5</v>
      </c>
      <c r="K32" s="24">
        <f t="shared" si="1"/>
        <v>0</v>
      </c>
      <c r="L32" s="42">
        <f t="shared" si="5"/>
        <v>0</v>
      </c>
      <c r="M32" s="42">
        <f t="shared" si="6"/>
        <v>0</v>
      </c>
      <c r="O32" s="48"/>
    </row>
    <row r="33" spans="2:15" ht="15" customHeight="1" thickBot="1" x14ac:dyDescent="0.3">
      <c r="B33" s="15"/>
      <c r="C33" s="65" t="s">
        <v>7</v>
      </c>
      <c r="D33" s="66"/>
      <c r="E33" s="66"/>
      <c r="F33" s="67"/>
      <c r="G33" s="2" t="s">
        <v>4</v>
      </c>
      <c r="H33" s="2">
        <v>12</v>
      </c>
      <c r="I33" s="4">
        <v>1596</v>
      </c>
      <c r="J33" s="36">
        <v>15.5</v>
      </c>
      <c r="K33" s="24">
        <f t="shared" si="1"/>
        <v>0</v>
      </c>
      <c r="L33" s="42">
        <f t="shared" si="5"/>
        <v>0</v>
      </c>
      <c r="M33" s="42">
        <f t="shared" si="6"/>
        <v>0</v>
      </c>
      <c r="O33" s="48"/>
    </row>
    <row r="34" spans="2:15" ht="15" customHeight="1" thickBot="1" x14ac:dyDescent="0.3">
      <c r="B34" s="15"/>
      <c r="C34" s="56" t="s">
        <v>17</v>
      </c>
      <c r="D34" s="57"/>
      <c r="E34" s="57"/>
      <c r="F34" s="58"/>
      <c r="G34" s="2" t="s">
        <v>13</v>
      </c>
      <c r="H34" s="2">
        <v>12</v>
      </c>
      <c r="I34" s="4">
        <v>1596</v>
      </c>
      <c r="J34" s="36">
        <v>15.5</v>
      </c>
      <c r="K34" s="24">
        <f t="shared" si="1"/>
        <v>0</v>
      </c>
      <c r="L34" s="42">
        <f t="shared" si="5"/>
        <v>0</v>
      </c>
      <c r="M34" s="42">
        <f t="shared" si="6"/>
        <v>0</v>
      </c>
      <c r="O34" s="48"/>
    </row>
    <row r="35" spans="2:15" ht="15" customHeight="1" thickBot="1" x14ac:dyDescent="0.3">
      <c r="B35" s="15"/>
      <c r="C35" s="56" t="s">
        <v>18</v>
      </c>
      <c r="D35" s="57"/>
      <c r="E35" s="57"/>
      <c r="F35" s="58"/>
      <c r="G35" s="2" t="s">
        <v>13</v>
      </c>
      <c r="H35" s="2">
        <v>12</v>
      </c>
      <c r="I35" s="4">
        <v>1596</v>
      </c>
      <c r="J35" s="36">
        <v>15.5</v>
      </c>
      <c r="K35" s="24">
        <f t="shared" si="1"/>
        <v>0</v>
      </c>
      <c r="L35" s="42">
        <f t="shared" si="5"/>
        <v>0</v>
      </c>
      <c r="M35" s="42">
        <f t="shared" si="6"/>
        <v>0</v>
      </c>
      <c r="O35" s="48"/>
    </row>
    <row r="36" spans="2:15" ht="15" customHeight="1" thickBot="1" x14ac:dyDescent="0.3">
      <c r="B36" s="15"/>
      <c r="C36" s="56" t="s">
        <v>26</v>
      </c>
      <c r="D36" s="57"/>
      <c r="E36" s="57"/>
      <c r="F36" s="58"/>
      <c r="G36" s="2" t="s">
        <v>13</v>
      </c>
      <c r="H36" s="2">
        <v>12</v>
      </c>
      <c r="I36" s="4">
        <v>1596</v>
      </c>
      <c r="J36" s="36">
        <v>15.5</v>
      </c>
      <c r="K36" s="24">
        <f t="shared" si="1"/>
        <v>0</v>
      </c>
      <c r="L36" s="42">
        <f t="shared" si="5"/>
        <v>0</v>
      </c>
      <c r="M36" s="42">
        <f t="shared" si="6"/>
        <v>0</v>
      </c>
      <c r="O36" s="48"/>
    </row>
    <row r="37" spans="2:15" ht="15" customHeight="1" thickBot="1" x14ac:dyDescent="0.3">
      <c r="B37" s="15">
        <v>5</v>
      </c>
      <c r="C37" s="56" t="s">
        <v>19</v>
      </c>
      <c r="D37" s="57"/>
      <c r="E37" s="57"/>
      <c r="F37" s="58"/>
      <c r="G37" s="2" t="s">
        <v>13</v>
      </c>
      <c r="H37" s="2">
        <v>12</v>
      </c>
      <c r="I37" s="4">
        <v>1596</v>
      </c>
      <c r="J37" s="36">
        <v>15.5</v>
      </c>
      <c r="K37" s="24">
        <f t="shared" si="1"/>
        <v>123690</v>
      </c>
      <c r="L37" s="42">
        <f t="shared" si="5"/>
        <v>3925</v>
      </c>
      <c r="M37" s="42">
        <f t="shared" si="6"/>
        <v>8.4</v>
      </c>
      <c r="O37" s="48"/>
    </row>
    <row r="38" spans="2:15" ht="15" customHeight="1" thickBot="1" x14ac:dyDescent="0.3">
      <c r="B38" s="15"/>
      <c r="C38" s="70" t="s">
        <v>34</v>
      </c>
      <c r="D38" s="71"/>
      <c r="E38" s="71"/>
      <c r="F38" s="72"/>
      <c r="G38" s="2" t="s">
        <v>13</v>
      </c>
      <c r="H38" s="2">
        <v>12</v>
      </c>
      <c r="I38" s="4">
        <v>1596</v>
      </c>
      <c r="J38" s="46">
        <v>16</v>
      </c>
      <c r="K38" s="24">
        <f t="shared" si="1"/>
        <v>0</v>
      </c>
      <c r="L38" s="42">
        <f t="shared" si="5"/>
        <v>0</v>
      </c>
      <c r="M38" s="42">
        <f t="shared" si="6"/>
        <v>0</v>
      </c>
      <c r="O38" s="48"/>
    </row>
    <row r="39" spans="2:15" ht="15" customHeight="1" thickBot="1" x14ac:dyDescent="0.3">
      <c r="B39" s="5">
        <f>SUM(B15:B38)</f>
        <v>5</v>
      </c>
      <c r="C39" s="73"/>
      <c r="D39" s="74"/>
      <c r="E39" s="74"/>
      <c r="F39" s="75"/>
      <c r="G39" s="3"/>
      <c r="H39" s="3"/>
      <c r="I39" s="3">
        <f>SUMPRODUCT(I15:I38,B15:B38)</f>
        <v>7980</v>
      </c>
      <c r="J39" s="28"/>
      <c r="K39" s="29"/>
      <c r="L39" s="40"/>
      <c r="M39" s="40"/>
    </row>
    <row r="40" spans="2:15" ht="16.5" hidden="1" customHeight="1" x14ac:dyDescent="0.25">
      <c r="B40" s="102" t="s">
        <v>47</v>
      </c>
      <c r="C40" s="52"/>
      <c r="D40" s="52"/>
      <c r="E40" s="52"/>
      <c r="F40" s="52"/>
      <c r="G40" s="52"/>
      <c r="H40" s="52"/>
      <c r="I40" s="52"/>
      <c r="J40" s="52"/>
      <c r="L40" s="40"/>
      <c r="M40" s="40"/>
    </row>
    <row r="41" spans="2:15" ht="16.5" hidden="1" customHeight="1" thickBot="1" x14ac:dyDescent="0.3">
      <c r="B41" s="68"/>
      <c r="C41" s="66"/>
      <c r="D41" s="66"/>
      <c r="E41" s="66"/>
      <c r="F41" s="66"/>
      <c r="G41" s="69"/>
      <c r="H41" s="69"/>
      <c r="I41" s="69"/>
      <c r="J41" s="66"/>
      <c r="L41" s="40"/>
      <c r="M41" s="40"/>
    </row>
    <row r="42" spans="2:15" ht="15" hidden="1" customHeight="1" thickBot="1" x14ac:dyDescent="0.3">
      <c r="B42" s="44"/>
      <c r="C42" s="57" t="s">
        <v>48</v>
      </c>
      <c r="D42" s="57"/>
      <c r="E42" s="57"/>
      <c r="F42" s="57"/>
      <c r="G42" s="10" t="s">
        <v>13</v>
      </c>
      <c r="H42" s="10">
        <v>12</v>
      </c>
      <c r="I42" s="34">
        <v>1140</v>
      </c>
      <c r="J42" s="43">
        <v>15</v>
      </c>
      <c r="K42" s="24">
        <f t="shared" ref="K42:K47" si="7">IF(B42&lt;&gt;0,B42*I42*J42,0)</f>
        <v>0</v>
      </c>
      <c r="L42" s="42">
        <f>IF(B42&lt;&gt;0,B42*535,0)</f>
        <v>0</v>
      </c>
      <c r="M42" s="42">
        <f t="shared" ref="M42:M47" si="8">IF(B42&lt;&gt;0,B42*(0.8*1.2*1.4),0)</f>
        <v>0</v>
      </c>
    </row>
    <row r="43" spans="2:15" ht="15" hidden="1" customHeight="1" thickBot="1" x14ac:dyDescent="0.3">
      <c r="B43" s="15"/>
      <c r="C43" s="56" t="s">
        <v>49</v>
      </c>
      <c r="D43" s="57"/>
      <c r="E43" s="57"/>
      <c r="F43" s="58"/>
      <c r="G43" s="2" t="s">
        <v>13</v>
      </c>
      <c r="H43" s="2">
        <v>12</v>
      </c>
      <c r="I43" s="4">
        <v>1140</v>
      </c>
      <c r="J43" s="43">
        <v>15</v>
      </c>
      <c r="K43" s="24">
        <f t="shared" si="7"/>
        <v>0</v>
      </c>
      <c r="L43" s="42">
        <f>IF(B43&lt;&gt;0,B43*535,0)</f>
        <v>0</v>
      </c>
      <c r="M43" s="42">
        <f t="shared" si="8"/>
        <v>0</v>
      </c>
    </row>
    <row r="44" spans="2:15" ht="15" hidden="1" customHeight="1" thickBot="1" x14ac:dyDescent="0.3">
      <c r="B44" s="15"/>
      <c r="C44" s="56" t="s">
        <v>50</v>
      </c>
      <c r="D44" s="57"/>
      <c r="E44" s="57"/>
      <c r="F44" s="58"/>
      <c r="G44" s="2" t="s">
        <v>13</v>
      </c>
      <c r="H44" s="2">
        <v>12</v>
      </c>
      <c r="I44" s="4">
        <v>1140</v>
      </c>
      <c r="J44" s="43">
        <v>15</v>
      </c>
      <c r="K44" s="24">
        <f t="shared" si="7"/>
        <v>0</v>
      </c>
      <c r="L44" s="42">
        <f>IF(B44&lt;&gt;0,B44*535,0)</f>
        <v>0</v>
      </c>
      <c r="M44" s="42">
        <f t="shared" si="8"/>
        <v>0</v>
      </c>
    </row>
    <row r="45" spans="2:15" ht="15" hidden="1" customHeight="1" thickBot="1" x14ac:dyDescent="0.3">
      <c r="B45" s="15"/>
      <c r="C45" s="56" t="s">
        <v>37</v>
      </c>
      <c r="D45" s="57"/>
      <c r="E45" s="57"/>
      <c r="F45" s="58"/>
      <c r="G45" s="2" t="s">
        <v>13</v>
      </c>
      <c r="H45" s="2">
        <v>12</v>
      </c>
      <c r="I45" s="4">
        <v>1140</v>
      </c>
      <c r="J45" s="24">
        <v>12</v>
      </c>
      <c r="K45" s="24">
        <f t="shared" si="7"/>
        <v>0</v>
      </c>
      <c r="L45" s="42">
        <f>IF(B45&lt;&gt;0,B45*585,0)</f>
        <v>0</v>
      </c>
      <c r="M45" s="42">
        <f t="shared" si="8"/>
        <v>0</v>
      </c>
    </row>
    <row r="46" spans="2:15" ht="15" hidden="1" customHeight="1" thickBot="1" x14ac:dyDescent="0.3">
      <c r="B46" s="15"/>
      <c r="C46" s="56" t="s">
        <v>38</v>
      </c>
      <c r="D46" s="57"/>
      <c r="E46" s="57"/>
      <c r="F46" s="58"/>
      <c r="G46" s="2" t="s">
        <v>13</v>
      </c>
      <c r="H46" s="2">
        <v>12</v>
      </c>
      <c r="I46" s="35">
        <v>1140</v>
      </c>
      <c r="J46" s="24">
        <v>12</v>
      </c>
      <c r="K46" s="24">
        <f t="shared" si="7"/>
        <v>0</v>
      </c>
      <c r="L46" s="42">
        <f>IF(B46&lt;&gt;0,B46*585,0)</f>
        <v>0</v>
      </c>
      <c r="M46" s="42">
        <f t="shared" si="8"/>
        <v>0</v>
      </c>
    </row>
    <row r="47" spans="2:15" ht="15" hidden="1" customHeight="1" thickBot="1" x14ac:dyDescent="0.3">
      <c r="B47" s="15"/>
      <c r="C47" s="56" t="s">
        <v>39</v>
      </c>
      <c r="D47" s="57"/>
      <c r="E47" s="57"/>
      <c r="F47" s="58"/>
      <c r="G47" s="2" t="s">
        <v>13</v>
      </c>
      <c r="H47" s="2">
        <v>12</v>
      </c>
      <c r="I47" s="35">
        <v>1140</v>
      </c>
      <c r="J47" s="24">
        <v>12</v>
      </c>
      <c r="K47" s="24">
        <f t="shared" si="7"/>
        <v>0</v>
      </c>
      <c r="L47" s="42">
        <f>IF(B47&lt;&gt;0,B47*585,0)</f>
        <v>0</v>
      </c>
      <c r="M47" s="42">
        <f t="shared" si="8"/>
        <v>0</v>
      </c>
    </row>
    <row r="48" spans="2:15" ht="15" hidden="1" customHeight="1" thickBot="1" x14ac:dyDescent="0.3">
      <c r="B48" s="5">
        <f>SUM(B42:B47)</f>
        <v>0</v>
      </c>
      <c r="C48" s="73"/>
      <c r="D48" s="74"/>
      <c r="E48" s="74"/>
      <c r="F48" s="75"/>
      <c r="G48" s="3"/>
      <c r="H48" s="3"/>
      <c r="I48" s="3">
        <f>SUMPRODUCT(I42:I47,B42:B47)</f>
        <v>0</v>
      </c>
      <c r="J48" s="28"/>
      <c r="K48" s="29"/>
      <c r="L48" s="40"/>
      <c r="M48" s="40"/>
    </row>
    <row r="49" spans="2:13" ht="16.5" customHeight="1" thickBot="1" x14ac:dyDescent="0.3">
      <c r="B49" s="49" t="s">
        <v>8</v>
      </c>
      <c r="C49" s="50"/>
      <c r="D49" s="50"/>
      <c r="E49" s="50"/>
      <c r="F49" s="50"/>
      <c r="G49" s="52"/>
      <c r="H49" s="50"/>
      <c r="I49" s="50"/>
      <c r="J49" s="50"/>
      <c r="L49" s="40"/>
      <c r="M49" s="40"/>
    </row>
    <row r="50" spans="2:13" ht="14.25" customHeight="1" thickBot="1" x14ac:dyDescent="0.3">
      <c r="B50" s="5">
        <f>SUM(B48+B39+B12)</f>
        <v>5</v>
      </c>
      <c r="C50" s="76" t="s">
        <v>32</v>
      </c>
      <c r="D50" s="77"/>
      <c r="E50" s="77"/>
      <c r="F50" s="77"/>
      <c r="G50" s="10" t="s">
        <v>33</v>
      </c>
      <c r="H50" s="2">
        <v>1</v>
      </c>
      <c r="I50" s="2">
        <f>B50</f>
        <v>5</v>
      </c>
      <c r="J50" s="24">
        <v>0</v>
      </c>
      <c r="K50" s="24">
        <f>IF(B50&lt;&gt;0,I50*J50,0)</f>
        <v>0</v>
      </c>
      <c r="L50" s="40"/>
      <c r="M50" s="40"/>
    </row>
    <row r="51" spans="2:13" ht="15" customHeight="1" thickBot="1" x14ac:dyDescent="0.3">
      <c r="B51" s="49" t="s">
        <v>11</v>
      </c>
      <c r="C51" s="50"/>
      <c r="D51" s="50"/>
      <c r="E51" s="50"/>
      <c r="F51" s="50"/>
      <c r="G51" s="51"/>
      <c r="H51" s="50"/>
      <c r="I51" s="50"/>
      <c r="J51" s="52"/>
      <c r="L51" s="40"/>
      <c r="M51" s="40"/>
    </row>
    <row r="52" spans="2:13" ht="14.25" customHeight="1" thickBot="1" x14ac:dyDescent="0.3">
      <c r="B52" s="78" t="s">
        <v>10</v>
      </c>
      <c r="C52" s="79"/>
      <c r="D52" s="78" t="s">
        <v>20</v>
      </c>
      <c r="E52" s="79"/>
      <c r="F52" s="80" t="s">
        <v>12</v>
      </c>
      <c r="G52" s="81"/>
      <c r="H52" s="78" t="s">
        <v>30</v>
      </c>
      <c r="I52" s="82"/>
      <c r="J52" s="83" t="s">
        <v>25</v>
      </c>
      <c r="K52" s="84"/>
      <c r="L52" s="40"/>
      <c r="M52" s="40"/>
    </row>
    <row r="53" spans="2:13" ht="14.25" customHeight="1" thickBot="1" x14ac:dyDescent="0.3">
      <c r="B53" s="86">
        <f>SUM(B12+B39+B48)</f>
        <v>5</v>
      </c>
      <c r="C53" s="87"/>
      <c r="D53" s="88">
        <f>SUM(L:L)</f>
        <v>3925</v>
      </c>
      <c r="E53" s="89"/>
      <c r="F53" s="90">
        <f>SUM(K:K)</f>
        <v>123690</v>
      </c>
      <c r="G53" s="91"/>
      <c r="H53" s="92">
        <f>SUM(M:M)</f>
        <v>8.4</v>
      </c>
      <c r="I53" s="93"/>
      <c r="J53" s="94"/>
      <c r="K53" s="95"/>
      <c r="L53" s="40"/>
      <c r="M53" s="40"/>
    </row>
    <row r="54" spans="2:13" ht="15.75" customHeight="1" thickBot="1" x14ac:dyDescent="0.3">
      <c r="B54" s="96"/>
      <c r="C54" s="97"/>
      <c r="D54" s="97"/>
      <c r="E54" s="97"/>
      <c r="F54" s="97"/>
      <c r="G54" s="97"/>
      <c r="H54" s="97"/>
      <c r="I54" s="97"/>
      <c r="J54" s="97"/>
      <c r="K54" s="98"/>
      <c r="L54" s="40"/>
      <c r="M54" s="40"/>
    </row>
    <row r="55" spans="2:13" ht="18.75" customHeight="1" thickBot="1" x14ac:dyDescent="0.3">
      <c r="B55" s="99" t="s">
        <v>31</v>
      </c>
      <c r="C55" s="100"/>
      <c r="D55" s="100"/>
      <c r="E55" s="100"/>
      <c r="F55" s="100"/>
      <c r="G55" s="100"/>
      <c r="H55" s="100"/>
      <c r="I55" s="100"/>
      <c r="J55" s="100"/>
      <c r="K55" s="101"/>
      <c r="L55" s="40"/>
      <c r="M55" s="40"/>
    </row>
    <row r="56" spans="2:13" ht="18.75" hidden="1" customHeight="1" thickBot="1" x14ac:dyDescent="0.3">
      <c r="B56" s="99" t="s">
        <v>9</v>
      </c>
      <c r="C56" s="100"/>
      <c r="D56" s="100"/>
      <c r="E56" s="100"/>
      <c r="F56" s="100"/>
      <c r="G56" s="100"/>
      <c r="H56" s="100"/>
      <c r="I56" s="100"/>
      <c r="J56" s="100"/>
      <c r="K56" s="101"/>
    </row>
    <row r="58" spans="2:13" ht="15.75" x14ac:dyDescent="0.25">
      <c r="B58" s="27"/>
      <c r="C58" s="16"/>
      <c r="D58" s="16"/>
      <c r="E58" s="16"/>
      <c r="F58" s="16"/>
      <c r="G58" s="16"/>
      <c r="H58" s="16"/>
      <c r="I58" s="16"/>
    </row>
    <row r="59" spans="2:13" ht="27.75" customHeight="1" thickBot="1" x14ac:dyDescent="0.3">
      <c r="B59" s="85" t="s">
        <v>59</v>
      </c>
      <c r="C59" s="85"/>
      <c r="D59" s="85"/>
      <c r="H59" s="85"/>
      <c r="I59" s="85"/>
      <c r="J59" s="85"/>
    </row>
    <row r="60" spans="2:13" ht="24.75" customHeight="1" thickBot="1" x14ac:dyDescent="0.3">
      <c r="B60" s="25"/>
      <c r="C60" s="25"/>
      <c r="D60" s="25"/>
      <c r="E60" s="13"/>
      <c r="F60" s="13"/>
      <c r="G60" s="13"/>
      <c r="H60" s="25"/>
      <c r="I60" s="25"/>
      <c r="J60" s="25"/>
    </row>
    <row r="61" spans="2:13" ht="15.75" x14ac:dyDescent="0.25">
      <c r="B61" s="26"/>
      <c r="C61" s="26" t="s">
        <v>23</v>
      </c>
      <c r="D61" s="13"/>
      <c r="E61" s="13"/>
      <c r="F61" s="13"/>
      <c r="G61" s="13"/>
      <c r="H61" s="13"/>
      <c r="I61" s="26" t="s">
        <v>23</v>
      </c>
      <c r="J61" s="11"/>
    </row>
    <row r="62" spans="2:13" ht="16.5" thickBot="1" x14ac:dyDescent="0.3">
      <c r="B62" s="25"/>
      <c r="C62" s="25" t="s">
        <v>24</v>
      </c>
      <c r="D62" s="25"/>
      <c r="E62" s="13"/>
      <c r="F62" s="13"/>
      <c r="G62" s="13"/>
      <c r="H62" s="25"/>
      <c r="I62" s="25" t="s">
        <v>24</v>
      </c>
      <c r="J62" s="25"/>
    </row>
    <row r="63" spans="2:13" ht="15.75" x14ac:dyDescent="0.25">
      <c r="C63" s="13"/>
      <c r="D63" s="13"/>
      <c r="E63" s="13"/>
      <c r="F63" s="13"/>
      <c r="G63" s="13"/>
      <c r="H63" s="13"/>
      <c r="I63" s="13"/>
      <c r="J63" s="11"/>
    </row>
    <row r="64" spans="2:13" ht="15.75" x14ac:dyDescent="0.25">
      <c r="B64" s="12"/>
      <c r="C64" s="13"/>
      <c r="D64" s="13"/>
      <c r="E64" s="13"/>
      <c r="F64" s="13"/>
      <c r="G64" s="13"/>
      <c r="H64" s="13"/>
      <c r="I64" s="13"/>
      <c r="J64" s="11"/>
    </row>
  </sheetData>
  <sheetProtection algorithmName="SHA-512" hashValue="PSypPJ9tNbXZA7v09Uwu8gSad17/B+PbwBfmWn5qNMEP4Eq7GpvSkSjic190mrUGj6wypleT8uoEhlPFUFt96A==" saltValue="3T0CbKwNvyiFUdrPRkstBg==" spinCount="100000" sheet="1" objects="1" scenarios="1"/>
  <mergeCells count="65">
    <mergeCell ref="G1:K1"/>
    <mergeCell ref="B2:J2"/>
    <mergeCell ref="B3:K3"/>
    <mergeCell ref="B4:K4"/>
    <mergeCell ref="C5:F5"/>
    <mergeCell ref="C7:F7"/>
    <mergeCell ref="B13:K14"/>
    <mergeCell ref="C15:F15"/>
    <mergeCell ref="C11:F11"/>
    <mergeCell ref="C6:F6"/>
    <mergeCell ref="C10:F10"/>
    <mergeCell ref="C12:F12"/>
    <mergeCell ref="C8:F8"/>
    <mergeCell ref="C9:F9"/>
    <mergeCell ref="C16:F16"/>
    <mergeCell ref="C34:F34"/>
    <mergeCell ref="C17:F17"/>
    <mergeCell ref="C18:F18"/>
    <mergeCell ref="C19:F19"/>
    <mergeCell ref="C20:F20"/>
    <mergeCell ref="C21:F21"/>
    <mergeCell ref="C30:F30"/>
    <mergeCell ref="C22:F22"/>
    <mergeCell ref="C23:F23"/>
    <mergeCell ref="C24:F24"/>
    <mergeCell ref="C25:F25"/>
    <mergeCell ref="C26:F26"/>
    <mergeCell ref="C27:F27"/>
    <mergeCell ref="C45:F45"/>
    <mergeCell ref="C35:F35"/>
    <mergeCell ref="C36:F36"/>
    <mergeCell ref="C37:F37"/>
    <mergeCell ref="C39:F39"/>
    <mergeCell ref="B40:J40"/>
    <mergeCell ref="B59:D59"/>
    <mergeCell ref="H59:J59"/>
    <mergeCell ref="B53:C53"/>
    <mergeCell ref="D53:E53"/>
    <mergeCell ref="F53:G53"/>
    <mergeCell ref="H53:I53"/>
    <mergeCell ref="J53:K53"/>
    <mergeCell ref="B54:K54"/>
    <mergeCell ref="B55:K55"/>
    <mergeCell ref="B56:K56"/>
    <mergeCell ref="B52:C52"/>
    <mergeCell ref="D52:E52"/>
    <mergeCell ref="F52:G52"/>
    <mergeCell ref="H52:I52"/>
    <mergeCell ref="J52:K52"/>
    <mergeCell ref="B51:J51"/>
    <mergeCell ref="C28:F28"/>
    <mergeCell ref="C29:F29"/>
    <mergeCell ref="C44:F44"/>
    <mergeCell ref="C31:F31"/>
    <mergeCell ref="C32:F32"/>
    <mergeCell ref="C33:F33"/>
    <mergeCell ref="B41:J41"/>
    <mergeCell ref="C42:F42"/>
    <mergeCell ref="C43:F43"/>
    <mergeCell ref="C38:F38"/>
    <mergeCell ref="C47:F47"/>
    <mergeCell ref="C46:F46"/>
    <mergeCell ref="C48:F48"/>
    <mergeCell ref="B49:J49"/>
    <mergeCell ref="C50:F50"/>
  </mergeCells>
  <phoneticPr fontId="0" type="noConversion"/>
  <pageMargins left="0.63" right="0.23599999999999999" top="0.35399999999999998" bottom="0.55100000000000005" header="0" footer="0"/>
  <pageSetup paperSize="9" scale="87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ЕВРОпаллета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2026-03-10T06:20:30Z</dcterms:modified>
</cp:coreProperties>
</file>